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an-my.sharepoint.com/personal/diazsg_unican_es/Documents/Varios/Zenodo/"/>
    </mc:Choice>
  </mc:AlternateContent>
  <xr:revisionPtr revIDLastSave="0" documentId="8_{EB1BF948-8B68-4150-88FB-AC37D01440DB}" xr6:coauthVersionLast="47" xr6:coauthVersionMax="47" xr10:uidLastSave="{00000000-0000-0000-0000-000000000000}"/>
  <bookViews>
    <workbookView xWindow="-120" yWindow="-120" windowWidth="29040" windowHeight="15840" xr2:uid="{93D929E5-C425-417D-833C-C3914BF3129B}"/>
  </bookViews>
  <sheets>
    <sheet name="Bi-MEA CEJ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J16" i="1" s="1"/>
  <c r="G15" i="1"/>
  <c r="J15" i="1" s="1"/>
  <c r="F14" i="1"/>
  <c r="G14" i="1" s="1"/>
  <c r="F13" i="1"/>
  <c r="G13" i="1" s="1"/>
  <c r="F12" i="1"/>
  <c r="G12" i="1" s="1"/>
  <c r="G11" i="1"/>
  <c r="I11" i="1" s="1"/>
  <c r="F10" i="1"/>
  <c r="G10" i="1" s="1"/>
  <c r="G9" i="1"/>
  <c r="J9" i="1" s="1"/>
  <c r="G8" i="1"/>
  <c r="H8" i="1" s="1"/>
  <c r="J7" i="1"/>
  <c r="I7" i="1"/>
  <c r="G7" i="1"/>
  <c r="H7" i="1" s="1"/>
  <c r="G6" i="1"/>
  <c r="J6" i="1" s="1"/>
  <c r="G5" i="1"/>
  <c r="J5" i="1" s="1"/>
  <c r="J4" i="1"/>
  <c r="I4" i="1"/>
  <c r="G4" i="1"/>
  <c r="H4" i="1" s="1"/>
  <c r="G3" i="1"/>
  <c r="J3" i="1" s="1"/>
  <c r="I14" i="1" l="1"/>
  <c r="J14" i="1"/>
  <c r="H14" i="1"/>
  <c r="J10" i="1"/>
  <c r="I10" i="1"/>
  <c r="H10" i="1"/>
  <c r="J12" i="1"/>
  <c r="H12" i="1"/>
  <c r="I12" i="1"/>
  <c r="J13" i="1"/>
  <c r="I13" i="1"/>
  <c r="H13" i="1"/>
  <c r="J11" i="1"/>
  <c r="J8" i="1"/>
  <c r="I5" i="1"/>
  <c r="I15" i="1"/>
  <c r="H11" i="1"/>
  <c r="H5" i="1"/>
  <c r="H15" i="1"/>
  <c r="H6" i="1"/>
  <c r="I6" i="1"/>
  <c r="H3" i="1"/>
  <c r="I8" i="1"/>
  <c r="H9" i="1"/>
  <c r="I9" i="1"/>
  <c r="I3" i="1"/>
  <c r="H16" i="1"/>
  <c r="I16" i="1"/>
</calcChain>
</file>

<file path=xl/sharedStrings.xml><?xml version="1.0" encoding="utf-8"?>
<sst xmlns="http://schemas.openxmlformats.org/spreadsheetml/2006/main" count="26" uniqueCount="23">
  <si>
    <t>Catalyst</t>
  </si>
  <si>
    <t xml:space="preserve">Current density </t>
  </si>
  <si>
    <t xml:space="preserve">Water input </t>
  </si>
  <si>
    <t>Cathode</t>
  </si>
  <si>
    <t>Absolute cell</t>
  </si>
  <si>
    <t>Energy</t>
  </si>
  <si>
    <t>Standard deviation</t>
  </si>
  <si>
    <t>potencial (V)</t>
  </si>
  <si>
    <t>potential (V)</t>
  </si>
  <si>
    <t>(%)</t>
  </si>
  <si>
    <r>
      <t>load (mg·cm</t>
    </r>
    <r>
      <rPr>
        <b/>
        <vertAlign val="superscript"/>
        <sz val="8"/>
        <color rgb="FF000000"/>
        <rFont val="Calibri"/>
        <family val="2"/>
      </rPr>
      <t>-2</t>
    </r>
    <r>
      <rPr>
        <b/>
        <sz val="8"/>
        <color rgb="FF000000"/>
        <rFont val="Calibri"/>
        <family val="2"/>
      </rPr>
      <t>)</t>
    </r>
  </si>
  <si>
    <r>
      <t xml:space="preserve"> (mA·cm</t>
    </r>
    <r>
      <rPr>
        <b/>
        <vertAlign val="superscript"/>
        <sz val="8"/>
        <color rgb="FF000000"/>
        <rFont val="Calibri"/>
        <family val="2"/>
      </rPr>
      <t>-2</t>
    </r>
    <r>
      <rPr>
        <b/>
        <sz val="8"/>
        <color rgb="FF000000"/>
        <rFont val="Calibri"/>
        <family val="2"/>
      </rPr>
      <t>)</t>
    </r>
  </si>
  <si>
    <r>
      <t>flow  (g·h</t>
    </r>
    <r>
      <rPr>
        <b/>
        <vertAlign val="superscript"/>
        <sz val="8"/>
        <color rgb="FF000000"/>
        <rFont val="Calibri"/>
        <family val="2"/>
      </rPr>
      <t>-1</t>
    </r>
    <r>
      <rPr>
        <b/>
        <sz val="8"/>
        <color rgb="FF000000"/>
        <rFont val="Calibri"/>
        <family val="2"/>
      </rPr>
      <t>)</t>
    </r>
  </si>
  <si>
    <r>
      <t>(g·L</t>
    </r>
    <r>
      <rPr>
        <b/>
        <vertAlign val="superscript"/>
        <sz val="8"/>
        <color rgb="FF000000"/>
        <rFont val="Calibri"/>
        <family val="2"/>
      </rPr>
      <t>-1</t>
    </r>
    <r>
      <rPr>
        <b/>
        <sz val="8"/>
        <color rgb="FF000000"/>
        <rFont val="Calibri"/>
        <family val="2"/>
      </rPr>
      <t>)</t>
    </r>
  </si>
  <si>
    <r>
      <t>(mol·L</t>
    </r>
    <r>
      <rPr>
        <b/>
        <vertAlign val="superscript"/>
        <sz val="8"/>
        <color rgb="FF000000"/>
        <rFont val="Calibri"/>
        <family val="2"/>
      </rPr>
      <t>-1</t>
    </r>
    <r>
      <rPr>
        <b/>
        <sz val="8"/>
        <color rgb="FF000000"/>
        <rFont val="Calibri"/>
        <family val="2"/>
      </rPr>
      <t>)</t>
    </r>
  </si>
  <si>
    <r>
      <t>rate  (mmol m</t>
    </r>
    <r>
      <rPr>
        <b/>
        <vertAlign val="superscript"/>
        <sz val="8"/>
        <color rgb="FF000000"/>
        <rFont val="Calibri"/>
        <family val="2"/>
      </rPr>
      <t>-2</t>
    </r>
    <r>
      <rPr>
        <b/>
        <sz val="8"/>
        <color rgb="FF000000"/>
        <rFont val="Calibri"/>
        <family val="2"/>
      </rPr>
      <t xml:space="preserve"> s</t>
    </r>
    <r>
      <rPr>
        <b/>
        <vertAlign val="superscript"/>
        <sz val="8"/>
        <color rgb="FF000000"/>
        <rFont val="Calibri"/>
        <family val="2"/>
      </rPr>
      <t>-1</t>
    </r>
    <r>
      <rPr>
        <b/>
        <sz val="8"/>
        <color rgb="FF000000"/>
        <rFont val="Calibri"/>
        <family val="2"/>
      </rPr>
      <t>)</t>
    </r>
  </si>
  <si>
    <r>
      <t>consumption (kWh kmol</t>
    </r>
    <r>
      <rPr>
        <b/>
        <vertAlign val="superscript"/>
        <sz val="8"/>
        <color rgb="FF000000"/>
        <rFont val="Calibri"/>
        <family val="2"/>
      </rPr>
      <t>-1</t>
    </r>
    <r>
      <rPr>
        <b/>
        <sz val="8"/>
        <color rgb="FF000000"/>
        <rFont val="Calibri"/>
        <family val="2"/>
      </rPr>
      <t>)</t>
    </r>
  </si>
  <si>
    <r>
      <t xml:space="preserve"> [HCOO</t>
    </r>
    <r>
      <rPr>
        <b/>
        <vertAlign val="superscript"/>
        <sz val="8"/>
        <color rgb="FF000000"/>
        <rFont val="Calibri"/>
        <family val="2"/>
      </rPr>
      <t>-</t>
    </r>
    <r>
      <rPr>
        <b/>
        <sz val="8"/>
        <color rgb="FF000000"/>
        <rFont val="Calibri"/>
        <family val="2"/>
      </rPr>
      <t>]</t>
    </r>
  </si>
  <si>
    <t xml:space="preserve"> Faradaic</t>
  </si>
  <si>
    <r>
      <t>efficiency for HCOO</t>
    </r>
    <r>
      <rPr>
        <b/>
        <vertAlign val="superscript"/>
        <sz val="8"/>
        <color rgb="FF000000"/>
        <rFont val="Calibri"/>
        <family val="2"/>
      </rPr>
      <t>-</t>
    </r>
    <r>
      <rPr>
        <b/>
        <sz val="8"/>
        <color rgb="FF000000"/>
        <rFont val="Calibri"/>
        <family val="2"/>
      </rPr>
      <t xml:space="preserve"> (%)</t>
    </r>
  </si>
  <si>
    <r>
      <t xml:space="preserve"> HCOO</t>
    </r>
    <r>
      <rPr>
        <b/>
        <vertAlign val="superscript"/>
        <sz val="8"/>
        <color rgb="FF000000"/>
        <rFont val="Calibri"/>
        <family val="2"/>
      </rPr>
      <t>-</t>
    </r>
  </si>
  <si>
    <r>
      <t>efficiency for H</t>
    </r>
    <r>
      <rPr>
        <b/>
        <vertAlign val="subscript"/>
        <sz val="8"/>
        <color rgb="FF000000"/>
        <rFont val="Calibri"/>
        <family val="2"/>
      </rPr>
      <t>2</t>
    </r>
    <r>
      <rPr>
        <b/>
        <sz val="8"/>
        <color rgb="FF000000"/>
        <rFont val="Calibri"/>
        <family val="2"/>
      </rPr>
      <t xml:space="preserve"> (%)</t>
    </r>
  </si>
  <si>
    <t>efficiency for CO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</si>
</sst>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vertAlign val="superscript"/>
      <sz val="8"/>
      <color rgb="FF000000"/>
      <name val="Calibri"/>
      <family val="2"/>
    </font>
    <font>
      <sz val="9"/>
      <color rgb="FF000000"/>
      <name val="Calibri"/>
      <family val="2"/>
    </font>
    <font>
      <b/>
      <vertAlign val="subscript"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B98AB-C698-4B49-9A87-FB79B6CF645B}">
  <dimension ref="A1:M16"/>
  <sheetViews>
    <sheetView tabSelected="1" workbookViewId="0">
      <selection activeCell="D24" sqref="D24"/>
    </sheetView>
  </sheetViews>
  <sheetFormatPr baseColWidth="10" defaultRowHeight="15" x14ac:dyDescent="0.25"/>
  <cols>
    <col min="8" max="8" width="16.5703125" bestFit="1" customWidth="1"/>
    <col min="9" max="9" width="13.140625" bestFit="1" customWidth="1"/>
    <col min="10" max="10" width="18.42578125" bestFit="1" customWidth="1"/>
    <col min="11" max="11" width="13.42578125" bestFit="1" customWidth="1"/>
    <col min="12" max="12" width="13.7109375" bestFit="1" customWidth="1"/>
    <col min="13" max="13" width="14" bestFit="1" customWidth="1"/>
  </cols>
  <sheetData>
    <row r="1" spans="1:13" x14ac:dyDescent="0.25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17</v>
      </c>
      <c r="G1" s="25" t="s">
        <v>17</v>
      </c>
      <c r="H1" s="25" t="s">
        <v>18</v>
      </c>
      <c r="I1" s="25" t="s">
        <v>20</v>
      </c>
      <c r="J1" s="25" t="s">
        <v>5</v>
      </c>
      <c r="K1" s="25" t="s">
        <v>6</v>
      </c>
      <c r="L1" s="25" t="s">
        <v>18</v>
      </c>
      <c r="M1" s="26" t="s">
        <v>18</v>
      </c>
    </row>
    <row r="2" spans="1:13" x14ac:dyDescent="0.25">
      <c r="A2" s="27" t="s">
        <v>10</v>
      </c>
      <c r="B2" s="23" t="s">
        <v>11</v>
      </c>
      <c r="C2" s="23" t="s">
        <v>12</v>
      </c>
      <c r="D2" s="23" t="s">
        <v>7</v>
      </c>
      <c r="E2" s="23" t="s">
        <v>8</v>
      </c>
      <c r="F2" s="23" t="s">
        <v>13</v>
      </c>
      <c r="G2" s="23" t="s">
        <v>14</v>
      </c>
      <c r="H2" s="23" t="s">
        <v>19</v>
      </c>
      <c r="I2" s="23" t="s">
        <v>15</v>
      </c>
      <c r="J2" s="23" t="s">
        <v>16</v>
      </c>
      <c r="K2" s="23" t="s">
        <v>9</v>
      </c>
      <c r="L2" s="23" t="s">
        <v>21</v>
      </c>
      <c r="M2" s="28" t="s">
        <v>22</v>
      </c>
    </row>
    <row r="3" spans="1:13" x14ac:dyDescent="0.25">
      <c r="A3" s="17">
        <v>0.75</v>
      </c>
      <c r="B3" s="5">
        <v>45</v>
      </c>
      <c r="C3" s="18">
        <v>0.5</v>
      </c>
      <c r="D3" s="18">
        <v>-0.8</v>
      </c>
      <c r="E3" s="18">
        <v>2.75</v>
      </c>
      <c r="F3" s="19">
        <v>201.10599999999999</v>
      </c>
      <c r="G3" s="20">
        <f t="shared" ref="G3:G16" si="0">F3/(45)</f>
        <v>4.4690222222222218</v>
      </c>
      <c r="H3" s="20">
        <f>(2*96485*100*G3*0.002)/(B$3*10*5400/1000)</f>
        <v>70.978371870141743</v>
      </c>
      <c r="I3" s="20">
        <f>(G3*0.002*1000)/(10*5400/10000)</f>
        <v>1.6551934156378598</v>
      </c>
      <c r="J3" s="21">
        <f>(B$3*1.5*E3*10/1000)/(G3*0.002)</f>
        <v>207.67965649955747</v>
      </c>
      <c r="K3" s="20">
        <v>4.9251218590107788</v>
      </c>
      <c r="L3" s="20">
        <v>21.9</v>
      </c>
      <c r="M3" s="22">
        <v>6.5</v>
      </c>
    </row>
    <row r="4" spans="1:13" x14ac:dyDescent="0.25">
      <c r="A4" s="9"/>
      <c r="B4" s="6"/>
      <c r="C4" s="2">
        <v>1</v>
      </c>
      <c r="D4" s="2">
        <v>-0.9</v>
      </c>
      <c r="E4" s="2">
        <v>2.9</v>
      </c>
      <c r="F4" s="3">
        <v>158</v>
      </c>
      <c r="G4" s="4">
        <f t="shared" si="0"/>
        <v>3.5111111111111111</v>
      </c>
      <c r="H4" s="4">
        <f>(2*96485*100*G4*0.0022)/(B$3*10*5400/1000)</f>
        <v>61.340989483310473</v>
      </c>
      <c r="I4" s="4">
        <f>(G4*0.0022*1000)/(10*5400/10000)</f>
        <v>1.4304526748971194</v>
      </c>
      <c r="J4" s="7">
        <f>(B$3*1.5*E4*10/1000)/(G4*0.0022)</f>
        <v>253.41628308400459</v>
      </c>
      <c r="K4" s="4">
        <v>4.4753593745984022</v>
      </c>
      <c r="L4" s="4">
        <v>32.700000000000003</v>
      </c>
      <c r="M4" s="1">
        <v>5.2</v>
      </c>
    </row>
    <row r="5" spans="1:13" x14ac:dyDescent="0.25">
      <c r="A5" s="9"/>
      <c r="B5" s="6"/>
      <c r="C5" s="2">
        <v>2</v>
      </c>
      <c r="D5" s="2">
        <v>-0.95</v>
      </c>
      <c r="E5" s="2">
        <v>3</v>
      </c>
      <c r="F5" s="3">
        <v>118</v>
      </c>
      <c r="G5" s="4">
        <f t="shared" si="0"/>
        <v>2.6222222222222222</v>
      </c>
      <c r="H5" s="4">
        <f>(2*96485*100*G5*0.003)/(B$3*10*5400/1000)</f>
        <v>62.470397805212627</v>
      </c>
      <c r="I5" s="4">
        <f>(G5*0.003*1000)/(10*5400/10000)</f>
        <v>1.4567901234567904</v>
      </c>
      <c r="J5" s="7">
        <f>(B$3*1.5*E5*10/1000)/(G5*0.003)</f>
        <v>257.41525423728808</v>
      </c>
      <c r="K5" s="4">
        <v>6.4718247769616282</v>
      </c>
      <c r="L5" s="4">
        <v>33.4</v>
      </c>
      <c r="M5" s="1">
        <v>4.3</v>
      </c>
    </row>
    <row r="6" spans="1:13" x14ac:dyDescent="0.25">
      <c r="A6" s="9"/>
      <c r="B6" s="6">
        <v>100</v>
      </c>
      <c r="C6" s="2">
        <v>0.5</v>
      </c>
      <c r="D6" s="2">
        <v>-1.1000000000000001</v>
      </c>
      <c r="E6" s="2">
        <v>3.1</v>
      </c>
      <c r="F6" s="3">
        <v>255.75</v>
      </c>
      <c r="G6" s="4">
        <f t="shared" si="0"/>
        <v>5.6833333333333336</v>
      </c>
      <c r="H6" s="4">
        <f>(2*96485*100*G6*0.002)/(B$6*10*5400/1000)</f>
        <v>40.618993827160494</v>
      </c>
      <c r="I6" s="4">
        <f>(G6*0.002*1000)/(10*5400/10000)</f>
        <v>2.1049382716049383</v>
      </c>
      <c r="J6" s="7">
        <f>(B$6*1.5*E6*10/1000)/(G6*0.002)</f>
        <v>409.09090909090912</v>
      </c>
      <c r="K6" s="4">
        <v>3.3145630368119412</v>
      </c>
      <c r="L6" s="4">
        <v>50.2</v>
      </c>
      <c r="M6" s="1">
        <v>8.1999999999999993</v>
      </c>
    </row>
    <row r="7" spans="1:13" x14ac:dyDescent="0.25">
      <c r="A7" s="9"/>
      <c r="B7" s="6"/>
      <c r="C7" s="2">
        <v>1</v>
      </c>
      <c r="D7" s="2">
        <v>-1.2</v>
      </c>
      <c r="E7" s="2">
        <v>3.2</v>
      </c>
      <c r="F7" s="3">
        <v>213.333</v>
      </c>
      <c r="G7" s="4">
        <f t="shared" si="0"/>
        <v>4.740733333333333</v>
      </c>
      <c r="H7" s="4">
        <f>(2*96485*100*G7*0.0022)/(B$6*10*5400/1000)</f>
        <v>37.270416387654315</v>
      </c>
      <c r="I7" s="4">
        <f>(G7*0.0022*1000)/(10*5400/10000)</f>
        <v>1.9314098765432099</v>
      </c>
      <c r="J7" s="7">
        <f>(B$6*1.5*E7*10/1000)/(G7*0.0022)</f>
        <v>460.22799183350992</v>
      </c>
      <c r="K7" s="4">
        <v>4.3156751903404311</v>
      </c>
      <c r="L7" s="4">
        <v>55.1</v>
      </c>
      <c r="M7" s="1">
        <v>7.1</v>
      </c>
    </row>
    <row r="8" spans="1:13" x14ac:dyDescent="0.25">
      <c r="A8" s="9"/>
      <c r="B8" s="6"/>
      <c r="C8" s="2">
        <v>2</v>
      </c>
      <c r="D8" s="2">
        <v>-1.3</v>
      </c>
      <c r="E8" s="2">
        <v>3.3</v>
      </c>
      <c r="F8" s="3">
        <v>135.28</v>
      </c>
      <c r="G8" s="4">
        <f t="shared" si="0"/>
        <v>3.0062222222222221</v>
      </c>
      <c r="H8" s="4">
        <f>(2*96485*100*G8*0.003)/(B$6*10*5400/1000)</f>
        <v>32.228372345679013</v>
      </c>
      <c r="I8" s="4">
        <f>(G8*0.003*1000)/(10*5400/10000)</f>
        <v>1.6701234567901233</v>
      </c>
      <c r="J8" s="7">
        <f>(B$6*1.5*E8*10/1000)/(G8*0.003)</f>
        <v>548.86162034299241</v>
      </c>
      <c r="K8" s="4">
        <v>7.3329592123049379</v>
      </c>
      <c r="L8" s="4">
        <v>58.7</v>
      </c>
      <c r="M8" s="1">
        <v>5.2</v>
      </c>
    </row>
    <row r="9" spans="1:13" x14ac:dyDescent="0.25">
      <c r="A9" s="9"/>
      <c r="B9" s="2">
        <v>200</v>
      </c>
      <c r="C9" s="2">
        <v>0.5</v>
      </c>
      <c r="D9" s="2">
        <v>-1.6</v>
      </c>
      <c r="E9" s="2">
        <v>3.8</v>
      </c>
      <c r="F9" s="3">
        <v>312.25</v>
      </c>
      <c r="G9" s="4">
        <f t="shared" si="0"/>
        <v>6.9388888888888891</v>
      </c>
      <c r="H9" s="4">
        <f>(2*96485*100*G9*0.002)/(B9*10*5400/1000)</f>
        <v>24.796247942386834</v>
      </c>
      <c r="I9" s="4">
        <f>(G9*0.002*1000)/(10*5400/10000)</f>
        <v>2.5699588477366255</v>
      </c>
      <c r="J9" s="7">
        <f>(B$9*1.5*E9*10/1000)/(G9*0.003)</f>
        <v>547.63811048839068</v>
      </c>
      <c r="K9" s="4">
        <v>2.7196414661021056</v>
      </c>
      <c r="L9" s="4">
        <v>68.900000000000006</v>
      </c>
      <c r="M9" s="1">
        <v>6.8</v>
      </c>
    </row>
    <row r="10" spans="1:13" x14ac:dyDescent="0.25">
      <c r="A10" s="9">
        <v>1.5</v>
      </c>
      <c r="B10" s="6">
        <v>45</v>
      </c>
      <c r="C10" s="2">
        <v>0.5</v>
      </c>
      <c r="D10" s="2">
        <v>-1</v>
      </c>
      <c r="E10" s="2">
        <v>2.9</v>
      </c>
      <c r="F10" s="3">
        <f>(255+248)/2</f>
        <v>251.5</v>
      </c>
      <c r="G10" s="4">
        <f t="shared" si="0"/>
        <v>5.5888888888888886</v>
      </c>
      <c r="H10" s="4">
        <f>(2*96485*100*G10*0.0015)/(B$10*10*5400/1000)</f>
        <v>66.57332647462276</v>
      </c>
      <c r="I10" s="4">
        <f t="shared" ref="I10:I16" si="1">(G10*0.0015*1000)/(10*5400/10000)</f>
        <v>1.5524691358024689</v>
      </c>
      <c r="J10" s="7">
        <f>(B$10*1.5*E10*10/1000)/(G10*0.0015)</f>
        <v>233.49900596421472</v>
      </c>
      <c r="K10" s="4">
        <v>3.4863316448163708</v>
      </c>
      <c r="L10" s="4">
        <v>25.3</v>
      </c>
      <c r="M10" s="1">
        <v>8.5</v>
      </c>
    </row>
    <row r="11" spans="1:13" x14ac:dyDescent="0.25">
      <c r="A11" s="9"/>
      <c r="B11" s="6"/>
      <c r="C11" s="2">
        <v>1</v>
      </c>
      <c r="D11" s="2">
        <v>-1</v>
      </c>
      <c r="E11" s="2">
        <v>2.9</v>
      </c>
      <c r="F11" s="3">
        <v>270.89999999999998</v>
      </c>
      <c r="G11" s="4">
        <f t="shared" si="0"/>
        <v>6.02</v>
      </c>
      <c r="H11" s="4">
        <f>(2*96485*100*G11*0.0015)/(B$10*10*5400/1000)</f>
        <v>71.708604938271591</v>
      </c>
      <c r="I11" s="4">
        <f t="shared" si="1"/>
        <v>1.6722222222222221</v>
      </c>
      <c r="J11" s="7">
        <f>(B$10*1.5*E11*10/1000)/(G11*0.0015)</f>
        <v>216.77740863787375</v>
      </c>
      <c r="K11" s="4">
        <v>3.1844602179682067</v>
      </c>
      <c r="L11" s="4">
        <v>20.5</v>
      </c>
      <c r="M11" s="1">
        <v>7.2</v>
      </c>
    </row>
    <row r="12" spans="1:13" x14ac:dyDescent="0.25">
      <c r="A12" s="9"/>
      <c r="B12" s="6"/>
      <c r="C12" s="2">
        <v>2</v>
      </c>
      <c r="D12" s="2">
        <v>-1</v>
      </c>
      <c r="E12" s="2">
        <v>3</v>
      </c>
      <c r="F12" s="3">
        <f>(337)</f>
        <v>337</v>
      </c>
      <c r="G12" s="4">
        <f t="shared" si="0"/>
        <v>7.4888888888888889</v>
      </c>
      <c r="H12" s="4">
        <f>(2*96485*100*G12*0.0015)/(B$10*10*5400/1000)</f>
        <v>89.205610425240067</v>
      </c>
      <c r="I12" s="4">
        <f t="shared" si="1"/>
        <v>2.0802469135802468</v>
      </c>
      <c r="J12" s="7">
        <f>(B$10*1.5*E12*10/1000)/(G12*0.0015)</f>
        <v>180.26706231454006</v>
      </c>
      <c r="K12" s="4">
        <v>3.4411131191274076</v>
      </c>
      <c r="L12" s="4">
        <v>5.6</v>
      </c>
      <c r="M12" s="1">
        <v>4.7</v>
      </c>
    </row>
    <row r="13" spans="1:13" x14ac:dyDescent="0.25">
      <c r="A13" s="9"/>
      <c r="B13" s="6"/>
      <c r="C13" s="2">
        <v>3</v>
      </c>
      <c r="D13" s="2">
        <v>-1.2</v>
      </c>
      <c r="E13" s="2">
        <v>3</v>
      </c>
      <c r="F13" s="3">
        <f>(298+323)/2</f>
        <v>310.5</v>
      </c>
      <c r="G13" s="4">
        <f t="shared" si="0"/>
        <v>6.9</v>
      </c>
      <c r="H13" s="4">
        <f>(2*96485*100*G13*0.0015)/(B$10*10*5400/1000)</f>
        <v>82.190925925925924</v>
      </c>
      <c r="I13" s="4">
        <f t="shared" si="1"/>
        <v>1.9166666666666667</v>
      </c>
      <c r="J13" s="7">
        <f>(B$10*1.5*E13*10/1000)/(G13*0.0015)</f>
        <v>195.65217391304344</v>
      </c>
      <c r="K13" s="4">
        <v>2.4139555170941773</v>
      </c>
      <c r="L13" s="4">
        <v>14.1</v>
      </c>
      <c r="M13" s="1">
        <v>4.5999999999999996</v>
      </c>
    </row>
    <row r="14" spans="1:13" x14ac:dyDescent="0.25">
      <c r="A14" s="9"/>
      <c r="B14" s="6">
        <v>100</v>
      </c>
      <c r="C14" s="2">
        <v>0.5</v>
      </c>
      <c r="D14" s="2">
        <v>-1.4</v>
      </c>
      <c r="E14" s="2">
        <v>3.3</v>
      </c>
      <c r="F14" s="3">
        <f>(342)</f>
        <v>342</v>
      </c>
      <c r="G14" s="4">
        <f t="shared" si="0"/>
        <v>7.6</v>
      </c>
      <c r="H14" s="4">
        <f>(2*96485*100*G14*0.0015)/(B$14*10*5400/1000)</f>
        <v>40.738111111111117</v>
      </c>
      <c r="I14" s="4">
        <f t="shared" si="1"/>
        <v>2.1111111111111112</v>
      </c>
      <c r="J14" s="7">
        <f>(B$14*1.5*E14*10/1000)/(G14*0.0015)</f>
        <v>434.21052631578948</v>
      </c>
      <c r="K14" s="4">
        <v>1.6540509501439709</v>
      </c>
      <c r="L14" s="4">
        <v>56.2</v>
      </c>
      <c r="M14" s="1">
        <v>3.3</v>
      </c>
    </row>
    <row r="15" spans="1:13" x14ac:dyDescent="0.25">
      <c r="A15" s="9"/>
      <c r="B15" s="6"/>
      <c r="C15" s="2">
        <v>2</v>
      </c>
      <c r="D15" s="2">
        <v>-1.4</v>
      </c>
      <c r="E15" s="2">
        <v>3.4</v>
      </c>
      <c r="F15" s="8">
        <v>270.08999999999997</v>
      </c>
      <c r="G15" s="4">
        <f t="shared" si="0"/>
        <v>6.0019999999999998</v>
      </c>
      <c r="H15" s="4">
        <f>(2*96485*100*G15*0.0015)/(B$14*10*5400/1000)</f>
        <v>32.17238722222222</v>
      </c>
      <c r="I15" s="4">
        <f t="shared" si="1"/>
        <v>1.6672222222222222</v>
      </c>
      <c r="J15" s="7">
        <f>(B$14*1.5*E15*10/1000)/(G15*0.0015)</f>
        <v>566.47784071976002</v>
      </c>
      <c r="K15" s="4">
        <v>4.1417413744941225</v>
      </c>
      <c r="L15" s="4">
        <v>62.9</v>
      </c>
      <c r="M15" s="1">
        <v>2.4</v>
      </c>
    </row>
    <row r="16" spans="1:13" ht="15.75" thickBot="1" x14ac:dyDescent="0.3">
      <c r="A16" s="10"/>
      <c r="B16" s="11"/>
      <c r="C16" s="12">
        <v>3</v>
      </c>
      <c r="D16" s="12">
        <v>-1.5</v>
      </c>
      <c r="E16" s="12">
        <v>3.4</v>
      </c>
      <c r="F16" s="13">
        <v>254.96</v>
      </c>
      <c r="G16" s="14">
        <f t="shared" si="0"/>
        <v>5.6657777777777776</v>
      </c>
      <c r="H16" s="14">
        <f>(2*96485*100*G16*0.0015)/(B$14*10*5400/1000)</f>
        <v>30.370142716049386</v>
      </c>
      <c r="I16" s="14">
        <f t="shared" si="1"/>
        <v>1.573827160493827</v>
      </c>
      <c r="J16" s="15">
        <f>(B$14*1.5*E16*10/1000)/(G16*0.0015)</f>
        <v>600.09413241292748</v>
      </c>
      <c r="K16" s="14">
        <v>3.9049511606160179</v>
      </c>
      <c r="L16" s="14">
        <v>68.400000000000006</v>
      </c>
      <c r="M16" s="16">
        <v>1.5</v>
      </c>
    </row>
  </sheetData>
  <mergeCells count="6">
    <mergeCell ref="A3:A9"/>
    <mergeCell ref="B3:B5"/>
    <mergeCell ref="B6:B8"/>
    <mergeCell ref="A10:A16"/>
    <mergeCell ref="B10:B13"/>
    <mergeCell ref="B14:B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Bi-MEA CEJ 2021</vt:lpstr>
    </vt:vector>
  </TitlesOfParts>
  <Company>Universidad de Cantabria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 Sainz, Guillermo</dc:creator>
  <cp:lastModifiedBy>Diaz Sainz, Guillermo</cp:lastModifiedBy>
  <dcterms:created xsi:type="dcterms:W3CDTF">2024-03-14T15:41:14Z</dcterms:created>
  <dcterms:modified xsi:type="dcterms:W3CDTF">2024-03-14T15:47:19Z</dcterms:modified>
</cp:coreProperties>
</file>